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cmi-my.sharepoint.com/personal/timmermanm1_michigan_org/Documents/Desktop/CDBG-DR/Projections/"/>
    </mc:Choice>
  </mc:AlternateContent>
  <xr:revisionPtr revIDLastSave="7" documentId="8_{D02AC4DF-1766-44A2-BDD4-BA8A8E0ECCF9}" xr6:coauthVersionLast="47" xr6:coauthVersionMax="47" xr10:uidLastSave="{2AB5CF2E-6898-4F19-A958-10FCE29BCD5E}"/>
  <bookViews>
    <workbookView xWindow="-28920" yWindow="900" windowWidth="29040" windowHeight="15720" xr2:uid="{00000000-000D-0000-FFFF-FFFF00000000}"/>
  </bookViews>
  <sheets>
    <sheet name="Financial Proj" sheetId="5" r:id="rId1"/>
    <sheet name="Allocations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59" i="5" l="1"/>
  <c r="Z60" i="5"/>
  <c r="F91" i="5"/>
  <c r="G91" i="5"/>
  <c r="I91" i="5"/>
  <c r="N91" i="5"/>
  <c r="O91" i="5"/>
  <c r="P91" i="5"/>
  <c r="Q91" i="5"/>
  <c r="R91" i="5"/>
  <c r="S91" i="5"/>
  <c r="T91" i="5"/>
  <c r="U91" i="5"/>
  <c r="V91" i="5"/>
  <c r="W91" i="5"/>
  <c r="X91" i="5"/>
  <c r="Y91" i="5"/>
  <c r="Z91" i="5"/>
  <c r="D91" i="5"/>
  <c r="C90" i="5"/>
  <c r="M35" i="5"/>
  <c r="M62" i="5"/>
  <c r="L35" i="5"/>
  <c r="L62" i="5"/>
  <c r="K35" i="5"/>
  <c r="K34" i="5" s="1"/>
  <c r="K62" i="5"/>
  <c r="I34" i="5"/>
  <c r="J34" i="5"/>
  <c r="J62" i="5"/>
  <c r="J91" i="5" s="1"/>
  <c r="H62" i="5"/>
  <c r="H91" i="5" s="1"/>
  <c r="E62" i="5"/>
  <c r="E61" i="5" s="1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C60" i="5"/>
  <c r="C32" i="5"/>
  <c r="B34" i="5" l="1"/>
  <c r="K91" i="5"/>
  <c r="L91" i="5"/>
  <c r="M91" i="5"/>
  <c r="L34" i="5"/>
  <c r="G61" i="5"/>
  <c r="K61" i="5"/>
  <c r="L61" i="5"/>
  <c r="J61" i="5"/>
  <c r="M61" i="5"/>
  <c r="I61" i="5"/>
  <c r="M34" i="5"/>
  <c r="E91" i="5"/>
  <c r="E90" i="5" s="1"/>
  <c r="H61" i="5"/>
  <c r="B61" i="5"/>
  <c r="F61" i="5"/>
  <c r="D61" i="5" l="1"/>
  <c r="C61" i="5"/>
  <c r="W59" i="5"/>
  <c r="V59" i="5"/>
  <c r="U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Y59" i="5" l="1"/>
  <c r="Q59" i="5"/>
  <c r="X59" i="5"/>
  <c r="R59" i="5"/>
  <c r="S59" i="5"/>
  <c r="T59" i="5"/>
  <c r="G32" i="5"/>
  <c r="C34" i="5"/>
  <c r="B5" i="5"/>
  <c r="B9" i="5" s="1"/>
  <c r="B7" i="5"/>
  <c r="D32" i="5"/>
  <c r="E32" i="5"/>
  <c r="F32" i="5"/>
  <c r="H32" i="5"/>
  <c r="I32" i="5"/>
  <c r="J32" i="5"/>
  <c r="D89" i="5"/>
  <c r="D6" i="5"/>
  <c r="F4" i="5"/>
  <c r="E4" i="5"/>
  <c r="E34" i="5"/>
  <c r="F34" i="5"/>
  <c r="G34" i="5"/>
  <c r="H34" i="5"/>
  <c r="D34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D4" i="5"/>
  <c r="C89" i="5"/>
  <c r="C6" i="5"/>
  <c r="E89" i="5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U89" i="5"/>
  <c r="V89" i="5"/>
  <c r="W89" i="5"/>
  <c r="X89" i="5"/>
  <c r="Y89" i="5"/>
  <c r="Z89" i="5"/>
  <c r="C4" i="5"/>
  <c r="S32" i="5"/>
  <c r="R32" i="5"/>
  <c r="Q32" i="5"/>
  <c r="P32" i="5"/>
  <c r="O32" i="5"/>
  <c r="N32" i="5"/>
  <c r="M32" i="5"/>
  <c r="L32" i="5"/>
  <c r="K32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B6" i="5" l="1"/>
  <c r="I88" i="5"/>
  <c r="M88" i="5"/>
  <c r="G88" i="5"/>
  <c r="O88" i="5"/>
  <c r="C88" i="5"/>
  <c r="R88" i="5"/>
  <c r="G90" i="5"/>
  <c r="M90" i="5"/>
  <c r="K88" i="5"/>
  <c r="F88" i="5"/>
  <c r="N88" i="5"/>
  <c r="P88" i="5"/>
  <c r="L88" i="5"/>
  <c r="E88" i="5"/>
  <c r="S88" i="5"/>
  <c r="L90" i="5"/>
  <c r="J88" i="5"/>
  <c r="D88" i="5"/>
  <c r="H90" i="5"/>
  <c r="H88" i="5"/>
  <c r="K90" i="5"/>
  <c r="F90" i="5"/>
  <c r="I90" i="5"/>
  <c r="Q88" i="5"/>
  <c r="D90" i="5"/>
  <c r="J90" i="5"/>
  <c r="T89" i="5"/>
  <c r="W88" i="5" s="1"/>
  <c r="Z32" i="5"/>
  <c r="X32" i="5"/>
  <c r="Y32" i="5"/>
  <c r="V32" i="5"/>
  <c r="W32" i="5"/>
  <c r="U32" i="5"/>
  <c r="T32" i="5"/>
  <c r="V88" i="5" l="1"/>
  <c r="U88" i="5"/>
  <c r="T88" i="5"/>
  <c r="Y88" i="5"/>
  <c r="Z88" i="5"/>
  <c r="X88" i="5"/>
</calcChain>
</file>

<file path=xl/sharedStrings.xml><?xml version="1.0" encoding="utf-8"?>
<sst xmlns="http://schemas.openxmlformats.org/spreadsheetml/2006/main" count="137" uniqueCount="46">
  <si>
    <t>Housing</t>
  </si>
  <si>
    <t>Planning &amp; Admin</t>
  </si>
  <si>
    <t>Projected Expenditures</t>
  </si>
  <si>
    <t>Actual Expenditure</t>
  </si>
  <si>
    <t>Total Expenditures</t>
  </si>
  <si>
    <t>Actual Quarterly Expend (from QPRs)</t>
  </si>
  <si>
    <t>Quarterly Projection</t>
  </si>
  <si>
    <t>1/2023</t>
  </si>
  <si>
    <t>4/2023</t>
  </si>
  <si>
    <t>1/2024</t>
  </si>
  <si>
    <t>4/2024</t>
  </si>
  <si>
    <t>1/2025</t>
  </si>
  <si>
    <t>4/2025</t>
  </si>
  <si>
    <t>1/2026</t>
  </si>
  <si>
    <t>4/2026</t>
  </si>
  <si>
    <t>1/2027</t>
  </si>
  <si>
    <t>4/2027</t>
  </si>
  <si>
    <t>1/2028</t>
  </si>
  <si>
    <t>4/2028</t>
  </si>
  <si>
    <t>1/2029</t>
  </si>
  <si>
    <t>4/2029</t>
  </si>
  <si>
    <t>7/2023</t>
  </si>
  <si>
    <t>10/2023</t>
  </si>
  <si>
    <t>7/2024</t>
  </si>
  <si>
    <t>10/2024</t>
  </si>
  <si>
    <t>7/2025</t>
  </si>
  <si>
    <t>10/2025</t>
  </si>
  <si>
    <t>7/2026</t>
  </si>
  <si>
    <t>10/2026</t>
  </si>
  <si>
    <t>7/2027</t>
  </si>
  <si>
    <t>10/2027</t>
  </si>
  <si>
    <t>7/2028</t>
  </si>
  <si>
    <t>10/2028</t>
  </si>
  <si>
    <t>7/2029</t>
  </si>
  <si>
    <t>Program Allocation</t>
  </si>
  <si>
    <t>Infrastructure and Public Facilities </t>
  </si>
  <si>
    <t>2023 | Oakland, Macomb, Monroe</t>
  </si>
  <si>
    <t>Program Name</t>
  </si>
  <si>
    <t>$ Amount</t>
  </si>
  <si>
    <t>2021 | Wayne County</t>
  </si>
  <si>
    <t>2020 | Midland, Saginaw, Gladwin</t>
  </si>
  <si>
    <t>Infrastructure</t>
  </si>
  <si>
    <t>Planning</t>
  </si>
  <si>
    <t>Admin</t>
  </si>
  <si>
    <t>Quarter Beginning</t>
  </si>
  <si>
    <r>
      <t>Quarterly Projection</t>
    </r>
    <r>
      <rPr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</si>
</sst>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4D79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0" fillId="0" borderId="0" xfId="0" applyNumberFormat="1"/>
    <xf numFmtId="0" fontId="2" fillId="2" borderId="1" xfId="0" applyFont="1" applyFill="1" applyBorder="1"/>
    <xf numFmtId="164" fontId="0" fillId="3" borderId="0" xfId="0" applyNumberFormat="1" applyFill="1"/>
    <xf numFmtId="49" fontId="2" fillId="2" borderId="1" xfId="0" applyNumberFormat="1" applyFont="1" applyFill="1" applyBorder="1" applyAlignment="1">
      <alignment horizontal="right"/>
    </xf>
    <xf numFmtId="164" fontId="3" fillId="3" borderId="0" xfId="0" applyNumberFormat="1" applyFont="1" applyFill="1"/>
    <xf numFmtId="0" fontId="0" fillId="0" borderId="0" xfId="0" applyAlignment="1">
      <alignment horizontal="left" wrapText="1"/>
    </xf>
    <xf numFmtId="164" fontId="0" fillId="5" borderId="0" xfId="0" applyNumberFormat="1" applyFill="1"/>
    <xf numFmtId="165" fontId="0" fillId="5" borderId="0" xfId="0" applyNumberFormat="1" applyFill="1"/>
    <xf numFmtId="165" fontId="0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0" fillId="0" borderId="0" xfId="1" applyNumberFormat="1" applyFont="1" applyAlignment="1">
      <alignment horizontal="right" vertical="center"/>
    </xf>
    <xf numFmtId="165" fontId="0" fillId="0" borderId="0" xfId="0" applyNumberFormat="1"/>
    <xf numFmtId="49" fontId="0" fillId="0" borderId="0" xfId="0" applyNumberFormat="1"/>
    <xf numFmtId="0" fontId="5" fillId="0" borderId="0" xfId="0" applyFont="1"/>
    <xf numFmtId="44" fontId="3" fillId="3" borderId="0" xfId="0" applyNumberFormat="1" applyFont="1" applyFill="1"/>
    <xf numFmtId="44" fontId="0" fillId="5" borderId="0" xfId="0" applyNumberFormat="1" applyFill="1"/>
    <xf numFmtId="44" fontId="0" fillId="0" borderId="0" xfId="0" applyNumberFormat="1"/>
    <xf numFmtId="0" fontId="0" fillId="0" borderId="0" xfId="0" applyAlignment="1">
      <alignment horizontal="center"/>
    </xf>
    <xf numFmtId="44" fontId="3" fillId="6" borderId="0" xfId="0" applyNumberFormat="1" applyFont="1" applyFill="1"/>
    <xf numFmtId="44" fontId="3" fillId="5" borderId="0" xfId="0" applyNumberFormat="1" applyFont="1" applyFill="1"/>
    <xf numFmtId="44" fontId="3" fillId="4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[Grantee] Disaster Recovery Program </a:t>
            </a:r>
          </a:p>
          <a:p>
            <a:pPr>
              <a:defRPr/>
            </a:pPr>
            <a:r>
              <a:rPr lang="en-US" sz="1200" b="0" i="0" baseline="0"/>
              <a:t>Housing Assistance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5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Proj'!$A$4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val>
            <c:numRef>
              <c:f>'Financial Proj'!$C$4:$Z$4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'Financial Proj'!$C$3:$Z$3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FF0-4A1A-AAD4-6CAA87FEDB43}"/>
            </c:ext>
          </c:extLst>
        </c:ser>
        <c:ser>
          <c:idx val="2"/>
          <c:order val="1"/>
          <c:tx>
            <c:strRef>
              <c:f>'Financial Proj'!$A$6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val>
            <c:numRef>
              <c:f>'Financial Proj'!$C$6:$Z$6</c:f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'Financial Proj'!$C$3:$Z$3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FF0-4A1A-AAD4-6CAA87FE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34480"/>
        <c:axId val="1"/>
      </c:lineChart>
      <c:catAx>
        <c:axId val="43993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1"/>
        <c:majorTickMark val="none"/>
        <c:minorTickMark val="none"/>
        <c:tickLblPos val="nextTo"/>
        <c:crossAx val="43993448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09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90156154722"/>
          <c:y val="0.35209919072615925"/>
          <c:w val="0.20738425373595981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  <a:endParaRPr lang="en-US"/>
          </a:p>
          <a:p>
            <a:pPr>
              <a:defRPr/>
            </a:pPr>
            <a:r>
              <a:rPr lang="en-US" sz="1200" b="0" i="0" baseline="0"/>
              <a:t>Infrastructure and Public Facilities Expenditures</a:t>
            </a:r>
            <a:endParaRPr lang="en-US" sz="1200" b="1" i="0" baseline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8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Proj'!$A$32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Proj'!$C$31:$Z$31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Proj'!$C$32:$Z$32</c:f>
              <c:numCache>
                <c:formatCode>_("$"* #,##0.00_);_("$"* \(#,##0.00\);_("$"* "-"??_);_(@_)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170538.4</c:v>
                </c:pt>
                <c:pt idx="7">
                  <c:v>585360.34</c:v>
                </c:pt>
                <c:pt idx="8">
                  <c:v>1488274.2</c:v>
                </c:pt>
                <c:pt idx="9">
                  <c:v>3246910.26</c:v>
                </c:pt>
                <c:pt idx="10">
                  <c:v>6312052.8699999992</c:v>
                </c:pt>
                <c:pt idx="11">
                  <c:v>11092521.299999999</c:v>
                </c:pt>
                <c:pt idx="12">
                  <c:v>17764202.449999999</c:v>
                </c:pt>
                <c:pt idx="13">
                  <c:v>26096123.899999999</c:v>
                </c:pt>
                <c:pt idx="14">
                  <c:v>35407205</c:v>
                </c:pt>
                <c:pt idx="15">
                  <c:v>44718286.100000001</c:v>
                </c:pt>
                <c:pt idx="16">
                  <c:v>53050207.550000004</c:v>
                </c:pt>
                <c:pt idx="17">
                  <c:v>59721888.700000003</c:v>
                </c:pt>
                <c:pt idx="18">
                  <c:v>64502357.130000003</c:v>
                </c:pt>
                <c:pt idx="19">
                  <c:v>67567499.74000001</c:v>
                </c:pt>
                <c:pt idx="20">
                  <c:v>69326135.800000012</c:v>
                </c:pt>
                <c:pt idx="21">
                  <c:v>70229049.660000011</c:v>
                </c:pt>
                <c:pt idx="22">
                  <c:v>70643871.600000009</c:v>
                </c:pt>
                <c:pt idx="23">
                  <c:v>70814410.000000015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54-4019-8666-D288A06AE5EF}"/>
            </c:ext>
          </c:extLst>
        </c:ser>
        <c:ser>
          <c:idx val="2"/>
          <c:order val="1"/>
          <c:tx>
            <c:strRef>
              <c:f>'Financial Proj'!$A$34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Proj'!$C$31:$Z$31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Proj'!$C$34:$Z$34</c:f>
              <c:numCache>
                <c:formatCode>_("$"* #,##0.00_);_("$"* \(#,##0.00\);_("$"* "-"??_);_(@_)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17600</c:v>
                </c:pt>
                <c:pt idx="7">
                  <c:v>17950.86</c:v>
                </c:pt>
                <c:pt idx="8">
                  <c:v>293688.89</c:v>
                </c:pt>
                <c:pt idx="9">
                  <c:v>893483.60000000009</c:v>
                </c:pt>
                <c:pt idx="10">
                  <c:v>2811409.84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54-4019-8666-D288A06AE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45960"/>
        <c:axId val="1"/>
      </c:lineChart>
      <c:catAx>
        <c:axId val="439945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&quot;$&quot;#,##0" sourceLinked="0"/>
        <c:majorTickMark val="none"/>
        <c:minorTickMark val="none"/>
        <c:tickLblPos val="nextTo"/>
        <c:crossAx val="43994596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</a:p>
          <a:p>
            <a:pPr>
              <a:defRPr/>
            </a:pPr>
            <a:r>
              <a:rPr lang="en-US" sz="1200" b="0" i="0" baseline="0"/>
              <a:t>Planning &amp; Administrative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300379119276746"/>
          <c:y val="0.19471374671916028"/>
          <c:w val="0.66572306065908526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Proj'!$A$59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Proj'!$C$58:$Z$58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Proj'!$C$59:$Z$59</c:f>
              <c:numCache>
                <c:formatCode>_("$"* #,##0.00_);_("$"* \(#,##0.00\);_("$"* "-"??_);_(@_)</c:formatCode>
                <c:ptCount val="24"/>
                <c:pt idx="0">
                  <c:v>374191.25</c:v>
                </c:pt>
                <c:pt idx="1">
                  <c:v>748382.5</c:v>
                </c:pt>
                <c:pt idx="2">
                  <c:v>1122573.75</c:v>
                </c:pt>
                <c:pt idx="3">
                  <c:v>1496765</c:v>
                </c:pt>
                <c:pt idx="4">
                  <c:v>1870956.25</c:v>
                </c:pt>
                <c:pt idx="5">
                  <c:v>2245147.5</c:v>
                </c:pt>
                <c:pt idx="6">
                  <c:v>2619338.75</c:v>
                </c:pt>
                <c:pt idx="7">
                  <c:v>2993530</c:v>
                </c:pt>
                <c:pt idx="8">
                  <c:v>3367721.25</c:v>
                </c:pt>
                <c:pt idx="9">
                  <c:v>3741912.5</c:v>
                </c:pt>
                <c:pt idx="10">
                  <c:v>4116103.75</c:v>
                </c:pt>
                <c:pt idx="11">
                  <c:v>4490295</c:v>
                </c:pt>
                <c:pt idx="12">
                  <c:v>4864486.25</c:v>
                </c:pt>
                <c:pt idx="13">
                  <c:v>5238677.5</c:v>
                </c:pt>
                <c:pt idx="14">
                  <c:v>5612868.75</c:v>
                </c:pt>
                <c:pt idx="15">
                  <c:v>5987060</c:v>
                </c:pt>
                <c:pt idx="16">
                  <c:v>6361251.25</c:v>
                </c:pt>
                <c:pt idx="17">
                  <c:v>6735442.5</c:v>
                </c:pt>
                <c:pt idx="18">
                  <c:v>7109633.75</c:v>
                </c:pt>
                <c:pt idx="19">
                  <c:v>7483825</c:v>
                </c:pt>
                <c:pt idx="20">
                  <c:v>7858016.25</c:v>
                </c:pt>
                <c:pt idx="21">
                  <c:v>8232207.5</c:v>
                </c:pt>
                <c:pt idx="22">
                  <c:v>8606398.75</c:v>
                </c:pt>
                <c:pt idx="23">
                  <c:v>8980590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99-4E8D-B147-BA7AB74D856F}"/>
            </c:ext>
          </c:extLst>
        </c:ser>
        <c:ser>
          <c:idx val="2"/>
          <c:order val="1"/>
          <c:tx>
            <c:strRef>
              <c:f>'Financial Proj'!$A$61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Proj'!$C$58:$Z$58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Proj'!$C$61:$Z$61</c:f>
              <c:numCache>
                <c:formatCode>_("$"* #,##0.00_);_("$"* \(#,##0.00\);_("$"* "-"??_);_(@_)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645113.06999999995</c:v>
                </c:pt>
                <c:pt idx="3">
                  <c:v>942887.60999999987</c:v>
                </c:pt>
                <c:pt idx="4">
                  <c:v>1077699.5499999998</c:v>
                </c:pt>
                <c:pt idx="5">
                  <c:v>1249969.5899999999</c:v>
                </c:pt>
                <c:pt idx="6">
                  <c:v>1383692.6999999997</c:v>
                </c:pt>
                <c:pt idx="7">
                  <c:v>1574811.2599999998</c:v>
                </c:pt>
                <c:pt idx="8">
                  <c:v>1766548.8599999999</c:v>
                </c:pt>
                <c:pt idx="9">
                  <c:v>2339176.86</c:v>
                </c:pt>
                <c:pt idx="10">
                  <c:v>3121113.08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99-4E8D-B147-BA7AB74D8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948256"/>
        <c:axId val="1"/>
      </c:lineChart>
      <c:catAx>
        <c:axId val="43994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43994825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 sz="1800" b="1" i="0" baseline="0"/>
              <a:t>State of Michigan Disaster Recovery Program </a:t>
            </a:r>
            <a:endParaRPr lang="en-US"/>
          </a:p>
          <a:p>
            <a:pPr>
              <a:defRPr/>
            </a:pPr>
            <a:r>
              <a:rPr lang="en-US" sz="1200" b="0" i="0" baseline="0"/>
              <a:t>Total CDBG-DR Grant Expenditures</a:t>
            </a:r>
            <a:endParaRPr lang="en-US" sz="1200" b="1" i="0" baseline="0"/>
          </a:p>
          <a:p>
            <a:pPr>
              <a:defRPr/>
            </a:pP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920752431391067"/>
          <c:y val="0.19471374671916028"/>
          <c:w val="0.64951937724279984"/>
          <c:h val="0.60022856517935252"/>
        </c:manualLayout>
      </c:layout>
      <c:lineChart>
        <c:grouping val="standard"/>
        <c:varyColors val="0"/>
        <c:ser>
          <c:idx val="0"/>
          <c:order val="0"/>
          <c:tx>
            <c:strRef>
              <c:f>'Financial Proj'!$A$88</c:f>
              <c:strCache>
                <c:ptCount val="1"/>
                <c:pt idx="0">
                  <c:v>Projected Expenditures</c:v>
                </c:pt>
              </c:strCache>
            </c:strRef>
          </c:tx>
          <c:marker>
            <c:symbol val="diamond"/>
            <c:size val="4"/>
          </c:marker>
          <c:cat>
            <c:strRef>
              <c:f>'Financial Proj'!$C$87:$Z$87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Proj'!$C$88:$Z$88</c:f>
              <c:numCache>
                <c:formatCode>_("$"* #,##0.00_);_("$"* \(#,##0.00\);_("$"* "-"??_);_(@_)</c:formatCode>
                <c:ptCount val="24"/>
                <c:pt idx="0">
                  <c:v>374191.25</c:v>
                </c:pt>
                <c:pt idx="1">
                  <c:v>748382.5</c:v>
                </c:pt>
                <c:pt idx="2">
                  <c:v>1122573.75</c:v>
                </c:pt>
                <c:pt idx="3">
                  <c:v>1496765</c:v>
                </c:pt>
                <c:pt idx="4">
                  <c:v>1870956.25</c:v>
                </c:pt>
                <c:pt idx="5">
                  <c:v>2245147.5</c:v>
                </c:pt>
                <c:pt idx="6">
                  <c:v>2789877.15</c:v>
                </c:pt>
                <c:pt idx="7">
                  <c:v>3578890.34</c:v>
                </c:pt>
                <c:pt idx="8">
                  <c:v>4855995.4499999993</c:v>
                </c:pt>
                <c:pt idx="9">
                  <c:v>6988822.7599999998</c:v>
                </c:pt>
                <c:pt idx="10">
                  <c:v>10428156.619999999</c:v>
                </c:pt>
                <c:pt idx="11">
                  <c:v>15582816.299999999</c:v>
                </c:pt>
                <c:pt idx="12">
                  <c:v>22628688.699999999</c:v>
                </c:pt>
                <c:pt idx="13">
                  <c:v>31334801.399999999</c:v>
                </c:pt>
                <c:pt idx="14">
                  <c:v>41020073.75</c:v>
                </c:pt>
                <c:pt idx="15">
                  <c:v>50705346.100000001</c:v>
                </c:pt>
                <c:pt idx="16">
                  <c:v>59411458.799999997</c:v>
                </c:pt>
                <c:pt idx="17">
                  <c:v>66457331.199999996</c:v>
                </c:pt>
                <c:pt idx="18">
                  <c:v>71611990.879999995</c:v>
                </c:pt>
                <c:pt idx="19">
                  <c:v>75051324.739999995</c:v>
                </c:pt>
                <c:pt idx="20">
                  <c:v>77184152.049999997</c:v>
                </c:pt>
                <c:pt idx="21">
                  <c:v>78461257.159999996</c:v>
                </c:pt>
                <c:pt idx="22">
                  <c:v>79250270.349999994</c:v>
                </c:pt>
                <c:pt idx="23">
                  <c:v>79795000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0D-404E-A19C-51DFB05D039E}"/>
            </c:ext>
          </c:extLst>
        </c:ser>
        <c:ser>
          <c:idx val="2"/>
          <c:order val="1"/>
          <c:tx>
            <c:strRef>
              <c:f>'Financial Proj'!$A$90</c:f>
              <c:strCache>
                <c:ptCount val="1"/>
                <c:pt idx="0">
                  <c:v>Actual Expenditure</c:v>
                </c:pt>
              </c:strCache>
            </c:strRef>
          </c:tx>
          <c:marker>
            <c:symbol val="triangle"/>
            <c:size val="3"/>
          </c:marker>
          <c:cat>
            <c:strRef>
              <c:f>'Financial Proj'!$C$87:$Z$87</c:f>
              <c:strCache>
                <c:ptCount val="24"/>
                <c:pt idx="0">
                  <c:v>10/2023</c:v>
                </c:pt>
                <c:pt idx="1">
                  <c:v>1/2024</c:v>
                </c:pt>
                <c:pt idx="2">
                  <c:v>4/2024</c:v>
                </c:pt>
                <c:pt idx="3">
                  <c:v>7/2024</c:v>
                </c:pt>
                <c:pt idx="4">
                  <c:v>10/2024</c:v>
                </c:pt>
                <c:pt idx="5">
                  <c:v>1/2025</c:v>
                </c:pt>
                <c:pt idx="6">
                  <c:v>4/2025</c:v>
                </c:pt>
                <c:pt idx="7">
                  <c:v>7/2025</c:v>
                </c:pt>
                <c:pt idx="8">
                  <c:v>10/2025</c:v>
                </c:pt>
                <c:pt idx="9">
                  <c:v>1/2026</c:v>
                </c:pt>
                <c:pt idx="10">
                  <c:v>4/2026</c:v>
                </c:pt>
                <c:pt idx="11">
                  <c:v>7/2026</c:v>
                </c:pt>
                <c:pt idx="12">
                  <c:v>10/2026</c:v>
                </c:pt>
                <c:pt idx="13">
                  <c:v>1/2027</c:v>
                </c:pt>
                <c:pt idx="14">
                  <c:v>4/2027</c:v>
                </c:pt>
                <c:pt idx="15">
                  <c:v>7/2027</c:v>
                </c:pt>
                <c:pt idx="16">
                  <c:v>10/2027</c:v>
                </c:pt>
                <c:pt idx="17">
                  <c:v>1/2028</c:v>
                </c:pt>
                <c:pt idx="18">
                  <c:v>4/2028</c:v>
                </c:pt>
                <c:pt idx="19">
                  <c:v>7/2028</c:v>
                </c:pt>
                <c:pt idx="20">
                  <c:v>10/2028</c:v>
                </c:pt>
                <c:pt idx="21">
                  <c:v>1/2029</c:v>
                </c:pt>
                <c:pt idx="22">
                  <c:v>4/2029</c:v>
                </c:pt>
                <c:pt idx="23">
                  <c:v>7/2029</c:v>
                </c:pt>
              </c:strCache>
            </c:strRef>
          </c:cat>
          <c:val>
            <c:numRef>
              <c:f>'Financial Proj'!$C$90:$Z$90</c:f>
              <c:numCache>
                <c:formatCode>_("$"* #,##0.00_);_("$"* \(#,##0.00\);_("$"* "-"??_);_(@_)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645113.06999999995</c:v>
                </c:pt>
                <c:pt idx="3">
                  <c:v>942887.60999999987</c:v>
                </c:pt>
                <c:pt idx="4">
                  <c:v>1077699.5499999998</c:v>
                </c:pt>
                <c:pt idx="5">
                  <c:v>1249969.5899999999</c:v>
                </c:pt>
                <c:pt idx="6">
                  <c:v>1401292.6999999997</c:v>
                </c:pt>
                <c:pt idx="7">
                  <c:v>1592762.1199999996</c:v>
                </c:pt>
                <c:pt idx="8">
                  <c:v>2060237.7499999995</c:v>
                </c:pt>
                <c:pt idx="9">
                  <c:v>3232660.4599999995</c:v>
                </c:pt>
                <c:pt idx="10">
                  <c:v>5932522.9199999999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0D-404E-A19C-51DFB05D03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7162992"/>
        <c:axId val="1"/>
      </c:lineChart>
      <c:catAx>
        <c:axId val="257162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25716299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2.3001297106776918E-3"/>
                <c:y val="0.44471374671916009"/>
              </c:manualLayout>
            </c:layout>
          </c:dispUnitsLbl>
        </c:dispUnits>
      </c:valAx>
    </c:plotArea>
    <c:legend>
      <c:legendPos val="r"/>
      <c:layout>
        <c:manualLayout>
          <c:xMode val="edge"/>
          <c:yMode val="edge"/>
          <c:x val="0.77872685677803788"/>
          <c:y val="0.35209919072615925"/>
          <c:w val="0.20738419521884088"/>
          <c:h val="0.2922424540682414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76200</xdr:rowOff>
    </xdr:from>
    <xdr:to>
      <xdr:col>6</xdr:col>
      <xdr:colOff>200025</xdr:colOff>
      <xdr:row>28</xdr:row>
      <xdr:rowOff>114300</xdr:rowOff>
    </xdr:to>
    <xdr:graphicFrame macro="">
      <xdr:nvGraphicFramePr>
        <xdr:cNvPr id="1037" name="Chart 1">
          <a:extLst>
            <a:ext uri="{FF2B5EF4-FFF2-40B4-BE49-F238E27FC236}">
              <a16:creationId xmlns:a16="http://schemas.microsoft.com/office/drawing/2014/main" id="{CB1855CA-1943-0599-EA3A-B175912AD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606425</xdr:colOff>
      <xdr:row>35</xdr:row>
      <xdr:rowOff>38100</xdr:rowOff>
    </xdr:from>
    <xdr:to>
      <xdr:col>6</xdr:col>
      <xdr:colOff>130175</xdr:colOff>
      <xdr:row>54</xdr:row>
      <xdr:rowOff>76200</xdr:rowOff>
    </xdr:to>
    <xdr:graphicFrame macro="">
      <xdr:nvGraphicFramePr>
        <xdr:cNvPr id="1038" name="Chart 2">
          <a:extLst>
            <a:ext uri="{FF2B5EF4-FFF2-40B4-BE49-F238E27FC236}">
              <a16:creationId xmlns:a16="http://schemas.microsoft.com/office/drawing/2014/main" id="{053858F9-455E-81CA-8448-BCE2EAD1C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742950</xdr:colOff>
      <xdr:row>64</xdr:row>
      <xdr:rowOff>19050</xdr:rowOff>
    </xdr:from>
    <xdr:to>
      <xdr:col>6</xdr:col>
      <xdr:colOff>266700</xdr:colOff>
      <xdr:row>83</xdr:row>
      <xdr:rowOff>57150</xdr:rowOff>
    </xdr:to>
    <xdr:graphicFrame macro="">
      <xdr:nvGraphicFramePr>
        <xdr:cNvPr id="1039" name="Chart 3">
          <a:extLst>
            <a:ext uri="{FF2B5EF4-FFF2-40B4-BE49-F238E27FC236}">
              <a16:creationId xmlns:a16="http://schemas.microsoft.com/office/drawing/2014/main" id="{A0C82536-A085-64BC-87E3-33C451704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742950</xdr:colOff>
      <xdr:row>93</xdr:row>
      <xdr:rowOff>47625</xdr:rowOff>
    </xdr:from>
    <xdr:to>
      <xdr:col>6</xdr:col>
      <xdr:colOff>266700</xdr:colOff>
      <xdr:row>112</xdr:row>
      <xdr:rowOff>85725</xdr:rowOff>
    </xdr:to>
    <xdr:graphicFrame macro="">
      <xdr:nvGraphicFramePr>
        <xdr:cNvPr id="1040" name="Chart 4">
          <a:extLst>
            <a:ext uri="{FF2B5EF4-FFF2-40B4-BE49-F238E27FC236}">
              <a16:creationId xmlns:a16="http://schemas.microsoft.com/office/drawing/2014/main" id="{218350AA-EE9A-433D-39E8-5ABEB765A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0.78114</cdr:x>
      <cdr:y>0.875</cdr:y>
    </cdr:from>
    <cdr:to>
      <cdr:x>0.99135</cdr:x>
      <cdr:y>0.98698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419601" y="3200400"/>
          <a:ext cx="1189310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  <a:ea typeface="+mn-ea"/>
              <a:cs typeface="+mn-cs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MM/YYYY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0.88542</cdr:y>
    </cdr:from>
    <cdr:to>
      <cdr:x>1</cdr:x>
      <cdr:y>0.9974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505325" y="32385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0.88802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914900" y="32766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0.78908</cdr:x>
      <cdr:y>0.88802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4600575" y="3390900"/>
          <a:ext cx="1189337" cy="4095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</a:rPr>
            <a:t>Est. completion:</a:t>
          </a:r>
          <a:endParaRPr lang="en-US" sz="1000"/>
        </a:p>
        <a:p xmlns:a="http://schemas.openxmlformats.org/drawingml/2006/main">
          <a:pPr algn="r"/>
          <a:r>
            <a:rPr lang="en-US" sz="1000"/>
            <a:t>09/2029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3:BB91"/>
  <sheetViews>
    <sheetView tabSelected="1" zoomScaleNormal="100" workbookViewId="0">
      <selection activeCell="J102" sqref="J102"/>
    </sheetView>
  </sheetViews>
  <sheetFormatPr defaultRowHeight="15" outlineLevelRow="1" x14ac:dyDescent="0.25"/>
  <cols>
    <col min="1" max="1" width="32.140625" bestFit="1" customWidth="1"/>
    <col min="2" max="2" width="16.5703125" bestFit="1" customWidth="1"/>
    <col min="3" max="3" width="17.85546875" customWidth="1"/>
    <col min="4" max="4" width="21.85546875" bestFit="1" customWidth="1"/>
    <col min="5" max="7" width="15.7109375" bestFit="1" customWidth="1"/>
    <col min="8" max="8" width="16.7109375" bestFit="1" customWidth="1"/>
    <col min="9" max="11" width="15.7109375" bestFit="1" customWidth="1"/>
    <col min="12" max="12" width="16.7109375" bestFit="1" customWidth="1"/>
    <col min="13" max="13" width="15.7109375" bestFit="1" customWidth="1"/>
    <col min="14" max="15" width="15.7109375" customWidth="1"/>
    <col min="16" max="16" width="16.7109375" customWidth="1"/>
    <col min="17" max="17" width="15.7109375" customWidth="1"/>
    <col min="18" max="19" width="16.42578125" customWidth="1"/>
    <col min="20" max="20" width="16.7109375" customWidth="1"/>
    <col min="21" max="23" width="16.42578125" customWidth="1"/>
    <col min="24" max="24" width="16.7109375" customWidth="1"/>
    <col min="25" max="26" width="16.42578125" customWidth="1"/>
    <col min="27" max="54" width="16.42578125" bestFit="1" customWidth="1"/>
  </cols>
  <sheetData>
    <row r="3" spans="1:26" hidden="1" outlineLevel="1" x14ac:dyDescent="0.25">
      <c r="A3" s="2" t="s">
        <v>0</v>
      </c>
      <c r="B3" s="2"/>
      <c r="C3" s="4" t="s">
        <v>7</v>
      </c>
      <c r="D3" s="4" t="s">
        <v>8</v>
      </c>
      <c r="E3" s="4" t="s">
        <v>21</v>
      </c>
      <c r="F3" s="4" t="s">
        <v>22</v>
      </c>
      <c r="G3" s="4" t="s">
        <v>9</v>
      </c>
      <c r="H3" s="4" t="s">
        <v>10</v>
      </c>
      <c r="I3" s="4" t="s">
        <v>23</v>
      </c>
      <c r="J3" s="4" t="s">
        <v>24</v>
      </c>
      <c r="K3" s="4" t="s">
        <v>11</v>
      </c>
      <c r="L3" s="4" t="s">
        <v>12</v>
      </c>
      <c r="M3" s="4" t="s">
        <v>25</v>
      </c>
      <c r="N3" s="4" t="s">
        <v>26</v>
      </c>
      <c r="O3" s="4" t="s">
        <v>13</v>
      </c>
      <c r="P3" s="4" t="s">
        <v>14</v>
      </c>
      <c r="Q3" s="4" t="s">
        <v>27</v>
      </c>
      <c r="R3" s="4" t="s">
        <v>28</v>
      </c>
      <c r="S3" s="4" t="s">
        <v>15</v>
      </c>
      <c r="T3" s="4" t="s">
        <v>16</v>
      </c>
      <c r="U3" s="4" t="s">
        <v>29</v>
      </c>
      <c r="V3" s="4" t="s">
        <v>30</v>
      </c>
      <c r="W3" s="4" t="s">
        <v>17</v>
      </c>
      <c r="X3" s="4" t="s">
        <v>18</v>
      </c>
      <c r="Y3" s="4" t="s">
        <v>31</v>
      </c>
      <c r="Z3" s="4" t="s">
        <v>32</v>
      </c>
    </row>
    <row r="4" spans="1:26" hidden="1" outlineLevel="1" x14ac:dyDescent="0.25">
      <c r="A4" t="s">
        <v>2</v>
      </c>
      <c r="B4" s="9"/>
      <c r="C4" s="1">
        <f>SUM($C5:C5)</f>
        <v>0</v>
      </c>
      <c r="D4" s="1">
        <f>SUM($C5:D5)</f>
        <v>0</v>
      </c>
      <c r="E4" s="1">
        <f>SUM($C5:E5)</f>
        <v>0</v>
      </c>
      <c r="F4" s="1">
        <f>SUM($C5:F5)</f>
        <v>0</v>
      </c>
      <c r="G4" s="1">
        <f>SUM($C5:G5)</f>
        <v>0</v>
      </c>
      <c r="H4" s="1">
        <f>SUM($C5:H5)</f>
        <v>0</v>
      </c>
      <c r="I4" s="1">
        <f>SUM($C5:I5)</f>
        <v>0</v>
      </c>
      <c r="J4" s="1">
        <f>SUM($C5:J5)</f>
        <v>0</v>
      </c>
      <c r="K4" s="1">
        <f>SUM($C5:K5)</f>
        <v>0</v>
      </c>
      <c r="L4" s="1">
        <f>SUM($C5:L5)</f>
        <v>0</v>
      </c>
      <c r="M4" s="1">
        <f>SUM($C5:M5)</f>
        <v>0</v>
      </c>
      <c r="N4" s="1">
        <f>SUM($C5:N5)</f>
        <v>0</v>
      </c>
      <c r="O4" s="1">
        <f>SUM($C5:O5)</f>
        <v>0</v>
      </c>
      <c r="P4" s="1">
        <f>SUM($C5:P5)</f>
        <v>0</v>
      </c>
      <c r="Q4" s="1">
        <f>SUM($C5:Q5)</f>
        <v>0</v>
      </c>
      <c r="R4" s="1">
        <f>SUM($C5:R5)</f>
        <v>0</v>
      </c>
      <c r="S4" s="1">
        <f>SUM($C5:S5)</f>
        <v>0</v>
      </c>
      <c r="T4" s="1">
        <f>SUM($C5:T5)</f>
        <v>0</v>
      </c>
      <c r="U4" s="1">
        <f>SUM($C5:U5)</f>
        <v>0</v>
      </c>
      <c r="V4" s="1">
        <f>SUM($C5:V5)</f>
        <v>0</v>
      </c>
      <c r="W4" s="1">
        <f>SUM($C5:W5)</f>
        <v>0</v>
      </c>
      <c r="X4" s="1">
        <f>SUM($C5:X5)</f>
        <v>0</v>
      </c>
      <c r="Y4" s="1">
        <f>SUM($C5:Y5)</f>
        <v>0</v>
      </c>
      <c r="Z4" s="1">
        <f>SUM($C5:Z5)</f>
        <v>0</v>
      </c>
    </row>
    <row r="5" spans="1:26" hidden="1" outlineLevel="1" x14ac:dyDescent="0.25">
      <c r="A5" t="s">
        <v>6</v>
      </c>
      <c r="B5" s="9">
        <f>SUM(C5:Z5)</f>
        <v>0</v>
      </c>
      <c r="C5" s="5">
        <v>0</v>
      </c>
      <c r="D5" s="5">
        <v>0</v>
      </c>
      <c r="E5" s="5"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3"/>
      <c r="Z5" s="3"/>
    </row>
    <row r="6" spans="1:26" hidden="1" outlineLevel="1" x14ac:dyDescent="0.25">
      <c r="A6" t="s">
        <v>3</v>
      </c>
      <c r="B6" s="9">
        <f>SUM(C6:Z6)</f>
        <v>0</v>
      </c>
      <c r="C6" s="7">
        <f>SUM($C7:C7)</f>
        <v>0</v>
      </c>
      <c r="D6" s="7">
        <f>SUM($C7:D7)</f>
        <v>0</v>
      </c>
      <c r="E6" s="7">
        <f>SUM($C7:E7)</f>
        <v>0</v>
      </c>
      <c r="F6" s="7">
        <f>SUM($C7:F7)</f>
        <v>0</v>
      </c>
      <c r="G6" s="7">
        <f>SUM($C7:G7)</f>
        <v>0</v>
      </c>
      <c r="H6" s="7">
        <f>SUM($C7:H7)</f>
        <v>0</v>
      </c>
      <c r="I6" s="7">
        <f>SUM($C7:I7)</f>
        <v>0</v>
      </c>
      <c r="J6" s="7">
        <f>SUM($C7:J7)</f>
        <v>0</v>
      </c>
      <c r="K6" s="7">
        <f>SUM($C7:K7)</f>
        <v>0</v>
      </c>
      <c r="L6" s="7">
        <f>SUM($C7:L7)</f>
        <v>0</v>
      </c>
      <c r="M6" s="7">
        <f>SUM($C7:M7)</f>
        <v>0</v>
      </c>
      <c r="N6" s="7">
        <f>SUM($C7:N7)</f>
        <v>0</v>
      </c>
      <c r="O6" s="7">
        <f>SUM($C7:O7)</f>
        <v>0</v>
      </c>
      <c r="P6" s="7">
        <f>SUM($C7:P7)</f>
        <v>0</v>
      </c>
      <c r="Q6" s="7">
        <f>SUM($C7:Q7)</f>
        <v>0</v>
      </c>
      <c r="R6" s="7">
        <f>SUM($C7:R7)</f>
        <v>0</v>
      </c>
      <c r="S6" s="7">
        <f>SUM($C7:S7)</f>
        <v>0</v>
      </c>
      <c r="T6" s="7">
        <f>SUM($C7:T7)</f>
        <v>0</v>
      </c>
      <c r="U6" s="7">
        <f>SUM($C7:U7)</f>
        <v>0</v>
      </c>
      <c r="V6" s="7">
        <f>SUM($C7:V7)</f>
        <v>0</v>
      </c>
      <c r="W6" s="7">
        <f>SUM($C7:W7)</f>
        <v>0</v>
      </c>
      <c r="X6" s="7">
        <f>SUM($C7:X7)</f>
        <v>0</v>
      </c>
      <c r="Y6" s="7">
        <f>SUM($C7:Y7)</f>
        <v>0</v>
      </c>
      <c r="Z6" s="7">
        <f>SUM($C7:Z7)</f>
        <v>0</v>
      </c>
    </row>
    <row r="7" spans="1:26" ht="30" hidden="1" outlineLevel="1" x14ac:dyDescent="0.25">
      <c r="A7" s="6" t="s">
        <v>5</v>
      </c>
      <c r="B7" s="10">
        <f>SUM(C7:Z7)</f>
        <v>0</v>
      </c>
      <c r="C7" s="8">
        <v>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idden="1" outlineLevel="1" x14ac:dyDescent="0.25">
      <c r="A8" t="s">
        <v>34</v>
      </c>
      <c r="B8" s="9">
        <v>7918400</v>
      </c>
    </row>
    <row r="9" spans="1:26" hidden="1" outlineLevel="1" x14ac:dyDescent="0.25">
      <c r="B9" s="12">
        <f>B8-B5</f>
        <v>7918400</v>
      </c>
    </row>
    <row r="10" spans="1:26" hidden="1" outlineLevel="1" x14ac:dyDescent="0.25"/>
    <row r="11" spans="1:26" hidden="1" outlineLevel="1" x14ac:dyDescent="0.25"/>
    <row r="12" spans="1:26" hidden="1" outlineLevel="1" x14ac:dyDescent="0.25"/>
    <row r="13" spans="1:26" hidden="1" outlineLevel="1" x14ac:dyDescent="0.25"/>
    <row r="14" spans="1:26" hidden="1" outlineLevel="1" x14ac:dyDescent="0.25"/>
    <row r="15" spans="1:26" hidden="1" outlineLevel="1" x14ac:dyDescent="0.25"/>
    <row r="16" spans="1:26" hidden="1" outlineLevel="1" x14ac:dyDescent="0.25"/>
    <row r="17" spans="1:30" hidden="1" outlineLevel="1" x14ac:dyDescent="0.25"/>
    <row r="18" spans="1:30" hidden="1" outlineLevel="1" x14ac:dyDescent="0.25"/>
    <row r="19" spans="1:30" hidden="1" outlineLevel="1" x14ac:dyDescent="0.25"/>
    <row r="20" spans="1:30" hidden="1" outlineLevel="1" x14ac:dyDescent="0.25"/>
    <row r="21" spans="1:30" hidden="1" outlineLevel="1" x14ac:dyDescent="0.25"/>
    <row r="22" spans="1:30" hidden="1" outlineLevel="1" x14ac:dyDescent="0.25"/>
    <row r="23" spans="1:30" hidden="1" outlineLevel="1" x14ac:dyDescent="0.25"/>
    <row r="24" spans="1:30" hidden="1" outlineLevel="1" x14ac:dyDescent="0.25"/>
    <row r="25" spans="1:30" hidden="1" outlineLevel="1" x14ac:dyDescent="0.25"/>
    <row r="26" spans="1:30" hidden="1" outlineLevel="1" x14ac:dyDescent="0.25"/>
    <row r="27" spans="1:30" hidden="1" outlineLevel="1" x14ac:dyDescent="0.25"/>
    <row r="28" spans="1:30" hidden="1" outlineLevel="1" x14ac:dyDescent="0.25"/>
    <row r="29" spans="1:30" hidden="1" outlineLevel="1" x14ac:dyDescent="0.25"/>
    <row r="30" spans="1:30" hidden="1" outlineLevel="1" x14ac:dyDescent="0.25"/>
    <row r="31" spans="1:30" collapsed="1" x14ac:dyDescent="0.25">
      <c r="A31" s="2" t="s">
        <v>35</v>
      </c>
      <c r="B31" s="2" t="s">
        <v>44</v>
      </c>
      <c r="C31" s="4" t="s">
        <v>22</v>
      </c>
      <c r="D31" s="4" t="s">
        <v>9</v>
      </c>
      <c r="E31" s="4" t="s">
        <v>10</v>
      </c>
      <c r="F31" s="4" t="s">
        <v>23</v>
      </c>
      <c r="G31" s="4" t="s">
        <v>24</v>
      </c>
      <c r="H31" s="4" t="s">
        <v>11</v>
      </c>
      <c r="I31" s="4" t="s">
        <v>12</v>
      </c>
      <c r="J31" s="4" t="s">
        <v>25</v>
      </c>
      <c r="K31" s="4" t="s">
        <v>26</v>
      </c>
      <c r="L31" s="4" t="s">
        <v>13</v>
      </c>
      <c r="M31" s="4" t="s">
        <v>14</v>
      </c>
      <c r="N31" s="4" t="s">
        <v>27</v>
      </c>
      <c r="O31" s="4" t="s">
        <v>28</v>
      </c>
      <c r="P31" s="4" t="s">
        <v>15</v>
      </c>
      <c r="Q31" s="4" t="s">
        <v>16</v>
      </c>
      <c r="R31" s="4" t="s">
        <v>29</v>
      </c>
      <c r="S31" s="4" t="s">
        <v>30</v>
      </c>
      <c r="T31" s="4" t="s">
        <v>17</v>
      </c>
      <c r="U31" s="4" t="s">
        <v>18</v>
      </c>
      <c r="V31" s="4" t="s">
        <v>31</v>
      </c>
      <c r="W31" s="4" t="s">
        <v>32</v>
      </c>
      <c r="X31" s="4" t="s">
        <v>19</v>
      </c>
      <c r="Y31" s="4" t="s">
        <v>20</v>
      </c>
      <c r="Z31" s="4" t="s">
        <v>33</v>
      </c>
      <c r="AA31" s="13"/>
      <c r="AB31" s="13"/>
      <c r="AC31" s="13"/>
      <c r="AD31" s="13"/>
    </row>
    <row r="32" spans="1:30" x14ac:dyDescent="0.25">
      <c r="A32" t="s">
        <v>2</v>
      </c>
      <c r="B32" s="11"/>
      <c r="C32" s="17">
        <f>SUM(C33)</f>
        <v>0</v>
      </c>
      <c r="D32" s="17">
        <f>SUM(C33:D33)</f>
        <v>0</v>
      </c>
      <c r="E32" s="17">
        <f>SUM(C33:E33)</f>
        <v>0</v>
      </c>
      <c r="F32" s="17">
        <f>SUM(C33:F33)</f>
        <v>0</v>
      </c>
      <c r="G32" s="17">
        <f>SUM(C33:G33)</f>
        <v>0</v>
      </c>
      <c r="H32" s="17">
        <f>SUM(C33:H33)</f>
        <v>0</v>
      </c>
      <c r="I32" s="17">
        <f>SUM(C33:I33)</f>
        <v>170538.4</v>
      </c>
      <c r="J32" s="17">
        <f>SUM($C33:J33)</f>
        <v>585360.34</v>
      </c>
      <c r="K32" s="17">
        <f>SUM($C33:K33)</f>
        <v>1488274.2</v>
      </c>
      <c r="L32" s="17">
        <f>SUM($C33:L33)</f>
        <v>3246910.26</v>
      </c>
      <c r="M32" s="17">
        <f>SUM($C33:M33)</f>
        <v>6312052.8699999992</v>
      </c>
      <c r="N32" s="17">
        <f>SUM($C33:N33)</f>
        <v>11092521.299999999</v>
      </c>
      <c r="O32" s="17">
        <f>SUM($C33:O33)</f>
        <v>17764202.449999999</v>
      </c>
      <c r="P32" s="17">
        <f>SUM($C33:P33)</f>
        <v>26096123.899999999</v>
      </c>
      <c r="Q32" s="17">
        <f>SUM($C33:Q33)</f>
        <v>35407205</v>
      </c>
      <c r="R32" s="17">
        <f>SUM($C33:R33)</f>
        <v>44718286.100000001</v>
      </c>
      <c r="S32" s="17">
        <f>SUM($C33:S33)</f>
        <v>53050207.550000004</v>
      </c>
      <c r="T32" s="17">
        <f>SUM($C33:T33)</f>
        <v>59721888.700000003</v>
      </c>
      <c r="U32" s="17">
        <f>SUM($C33:U33)</f>
        <v>64502357.130000003</v>
      </c>
      <c r="V32" s="17">
        <f>SUM($C33:V33)</f>
        <v>67567499.74000001</v>
      </c>
      <c r="W32" s="17">
        <f>SUM($C33:W33)</f>
        <v>69326135.800000012</v>
      </c>
      <c r="X32" s="17">
        <f>SUM($C33:X33)</f>
        <v>70229049.660000011</v>
      </c>
      <c r="Y32" s="17">
        <f>SUM($C33:Y33)</f>
        <v>70643871.600000009</v>
      </c>
      <c r="Z32" s="17">
        <f>SUM($C33:Z33)</f>
        <v>70814410.000000015</v>
      </c>
    </row>
    <row r="33" spans="1:54" ht="17.25" x14ac:dyDescent="0.25">
      <c r="A33" t="s">
        <v>45</v>
      </c>
      <c r="B33" s="11">
        <v>70814410</v>
      </c>
      <c r="C33" s="15"/>
      <c r="D33" s="15"/>
      <c r="E33" s="15"/>
      <c r="F33" s="15"/>
      <c r="G33" s="15"/>
      <c r="H33" s="15"/>
      <c r="I33" s="19">
        <v>170538.4</v>
      </c>
      <c r="J33" s="19">
        <v>414821.94</v>
      </c>
      <c r="K33" s="19">
        <v>902913.86</v>
      </c>
      <c r="L33" s="19">
        <v>1758636.06</v>
      </c>
      <c r="M33" s="19">
        <v>3065142.61</v>
      </c>
      <c r="N33" s="19">
        <v>4780468.43</v>
      </c>
      <c r="O33" s="19">
        <v>6671681.1500000004</v>
      </c>
      <c r="P33" s="19">
        <v>8331921.4500000002</v>
      </c>
      <c r="Q33" s="19">
        <v>9311081.0999999996</v>
      </c>
      <c r="R33" s="19">
        <v>9311081.0999999996</v>
      </c>
      <c r="S33" s="19">
        <v>8331921.4500000002</v>
      </c>
      <c r="T33" s="19">
        <v>6671681.1500000004</v>
      </c>
      <c r="U33" s="19">
        <v>4780468.43</v>
      </c>
      <c r="V33" s="19">
        <v>3065142.61</v>
      </c>
      <c r="W33" s="19">
        <v>1758636.06</v>
      </c>
      <c r="X33" s="19">
        <v>902913.86</v>
      </c>
      <c r="Y33" s="19">
        <v>414821.94</v>
      </c>
      <c r="Z33" s="19">
        <v>170538.4</v>
      </c>
    </row>
    <row r="34" spans="1:54" x14ac:dyDescent="0.25">
      <c r="A34" t="s">
        <v>3</v>
      </c>
      <c r="B34" s="11">
        <f>SUM(C35:Z35)</f>
        <v>2811409.84</v>
      </c>
      <c r="C34" s="16">
        <f>SUM($C35:C35)</f>
        <v>0</v>
      </c>
      <c r="D34" s="16">
        <f>SUM($C35:D35)</f>
        <v>0</v>
      </c>
      <c r="E34" s="16">
        <f>SUM($C35:E35)</f>
        <v>0</v>
      </c>
      <c r="F34" s="16">
        <f>SUM($C35:F35)</f>
        <v>0</v>
      </c>
      <c r="G34" s="16">
        <f>SUM($C35:G35)</f>
        <v>0</v>
      </c>
      <c r="H34" s="16">
        <f>SUM($C35:H35)</f>
        <v>0</v>
      </c>
      <c r="I34" s="16">
        <f>SUM($C35:I35)</f>
        <v>17600</v>
      </c>
      <c r="J34" s="16">
        <f>SUM($C35:J35)</f>
        <v>17950.86</v>
      </c>
      <c r="K34" s="16">
        <f>SUM($C35:K35)</f>
        <v>293688.89</v>
      </c>
      <c r="L34" s="16">
        <f>SUM($C35:L35)</f>
        <v>893483.60000000009</v>
      </c>
      <c r="M34" s="16">
        <f>SUM($C35:M35)</f>
        <v>2811409.84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54" ht="30" x14ac:dyDescent="0.25">
      <c r="A35" s="6" t="s">
        <v>5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16">
        <v>17600</v>
      </c>
      <c r="J35" s="16">
        <v>350.86</v>
      </c>
      <c r="K35" s="20">
        <f>137520.57+138217.46</f>
        <v>275738.03000000003</v>
      </c>
      <c r="L35" s="20">
        <f>599576.05+218.66</f>
        <v>599794.71000000008</v>
      </c>
      <c r="M35" s="20">
        <f>139196.86+1778729.38</f>
        <v>1917926.2399999998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58" spans="1:26" x14ac:dyDescent="0.25">
      <c r="A58" s="2" t="s">
        <v>1</v>
      </c>
      <c r="B58" s="2" t="s">
        <v>44</v>
      </c>
      <c r="C58" s="4" t="s">
        <v>22</v>
      </c>
      <c r="D58" s="4" t="s">
        <v>9</v>
      </c>
      <c r="E58" s="4" t="s">
        <v>10</v>
      </c>
      <c r="F58" s="4" t="s">
        <v>23</v>
      </c>
      <c r="G58" s="4" t="s">
        <v>24</v>
      </c>
      <c r="H58" s="4" t="s">
        <v>11</v>
      </c>
      <c r="I58" s="4" t="s">
        <v>12</v>
      </c>
      <c r="J58" s="4" t="s">
        <v>25</v>
      </c>
      <c r="K58" s="4" t="s">
        <v>26</v>
      </c>
      <c r="L58" s="4" t="s">
        <v>13</v>
      </c>
      <c r="M58" s="4" t="s">
        <v>14</v>
      </c>
      <c r="N58" s="4" t="s">
        <v>27</v>
      </c>
      <c r="O58" s="4" t="s">
        <v>28</v>
      </c>
      <c r="P58" s="4" t="s">
        <v>15</v>
      </c>
      <c r="Q58" s="4" t="s">
        <v>16</v>
      </c>
      <c r="R58" s="4" t="s">
        <v>29</v>
      </c>
      <c r="S58" s="4" t="s">
        <v>30</v>
      </c>
      <c r="T58" s="4" t="s">
        <v>17</v>
      </c>
      <c r="U58" s="4" t="s">
        <v>18</v>
      </c>
      <c r="V58" s="4" t="s">
        <v>31</v>
      </c>
      <c r="W58" s="4" t="s">
        <v>32</v>
      </c>
      <c r="X58" s="4" t="s">
        <v>19</v>
      </c>
      <c r="Y58" s="4" t="s">
        <v>20</v>
      </c>
      <c r="Z58" s="4" t="s">
        <v>33</v>
      </c>
    </row>
    <row r="59" spans="1:26" x14ac:dyDescent="0.25">
      <c r="A59" t="s">
        <v>2</v>
      </c>
      <c r="B59" s="11"/>
      <c r="C59" s="17">
        <f>SUM(C60)</f>
        <v>374191.25</v>
      </c>
      <c r="D59" s="17">
        <f>SUM(C60:D60)</f>
        <v>748382.5</v>
      </c>
      <c r="E59" s="17">
        <f>SUM(C60:E60)</f>
        <v>1122573.75</v>
      </c>
      <c r="F59" s="17">
        <f>SUM(C60:F60)</f>
        <v>1496765</v>
      </c>
      <c r="G59" s="17">
        <f>SUM(C60:G60)</f>
        <v>1870956.25</v>
      </c>
      <c r="H59" s="17">
        <f>SUM(C60:H60)</f>
        <v>2245147.5</v>
      </c>
      <c r="I59" s="17">
        <f>SUM(C60:I60)</f>
        <v>2619338.75</v>
      </c>
      <c r="J59" s="17">
        <f>SUM($C60:J60)</f>
        <v>2993530</v>
      </c>
      <c r="K59" s="17">
        <f>SUM($C60:K60)</f>
        <v>3367721.25</v>
      </c>
      <c r="L59" s="17">
        <f>SUM($C60:L60)</f>
        <v>3741912.5</v>
      </c>
      <c r="M59" s="17">
        <f>SUM($C60:M60)</f>
        <v>4116103.75</v>
      </c>
      <c r="N59" s="17">
        <f>SUM($C60:N60)</f>
        <v>4490295</v>
      </c>
      <c r="O59" s="17">
        <f>SUM($C60:O60)</f>
        <v>4864486.25</v>
      </c>
      <c r="P59" s="17">
        <f>SUM($C60:P60)</f>
        <v>5238677.5</v>
      </c>
      <c r="Q59" s="17">
        <f>SUM($C60:Q60)</f>
        <v>5612868.75</v>
      </c>
      <c r="R59" s="17">
        <f>SUM($C60:R60)</f>
        <v>5987060</v>
      </c>
      <c r="S59" s="17">
        <f>SUM($C60:S60)</f>
        <v>6361251.25</v>
      </c>
      <c r="T59" s="17">
        <f>SUM($C60:T60)</f>
        <v>6735442.5</v>
      </c>
      <c r="U59" s="17">
        <f>SUM($C60:U60)</f>
        <v>7109633.75</v>
      </c>
      <c r="V59" s="17">
        <f>SUM($C60:V60)</f>
        <v>7483825</v>
      </c>
      <c r="W59" s="17">
        <f>SUM($C60:W60)</f>
        <v>7858016.25</v>
      </c>
      <c r="X59" s="17">
        <f>SUM($C60:X60)</f>
        <v>8232207.5</v>
      </c>
      <c r="Y59" s="17">
        <f>SUM($C60:Y60)</f>
        <v>8606398.75</v>
      </c>
      <c r="Z59" s="17">
        <f>SUM($C60:Z60)</f>
        <v>8980590</v>
      </c>
    </row>
    <row r="60" spans="1:26" x14ac:dyDescent="0.25">
      <c r="A60" t="s">
        <v>6</v>
      </c>
      <c r="B60" s="11">
        <v>8980590</v>
      </c>
      <c r="C60" s="15">
        <f>$B$60/24</f>
        <v>374191.25</v>
      </c>
      <c r="D60" s="15">
        <f t="shared" ref="D60:Z60" si="0">$B$60/24</f>
        <v>374191.25</v>
      </c>
      <c r="E60" s="15">
        <f t="shared" si="0"/>
        <v>374191.25</v>
      </c>
      <c r="F60" s="15">
        <f t="shared" si="0"/>
        <v>374191.25</v>
      </c>
      <c r="G60" s="15">
        <f t="shared" si="0"/>
        <v>374191.25</v>
      </c>
      <c r="H60" s="15">
        <f t="shared" si="0"/>
        <v>374191.25</v>
      </c>
      <c r="I60" s="15">
        <f t="shared" si="0"/>
        <v>374191.25</v>
      </c>
      <c r="J60" s="15">
        <f t="shared" si="0"/>
        <v>374191.25</v>
      </c>
      <c r="K60" s="15">
        <f t="shared" si="0"/>
        <v>374191.25</v>
      </c>
      <c r="L60" s="15">
        <f t="shared" si="0"/>
        <v>374191.25</v>
      </c>
      <c r="M60" s="15">
        <f t="shared" si="0"/>
        <v>374191.25</v>
      </c>
      <c r="N60" s="15">
        <f t="shared" si="0"/>
        <v>374191.25</v>
      </c>
      <c r="O60" s="15">
        <f t="shared" si="0"/>
        <v>374191.25</v>
      </c>
      <c r="P60" s="15">
        <f t="shared" si="0"/>
        <v>374191.25</v>
      </c>
      <c r="Q60" s="15">
        <f t="shared" si="0"/>
        <v>374191.25</v>
      </c>
      <c r="R60" s="15">
        <f t="shared" si="0"/>
        <v>374191.25</v>
      </c>
      <c r="S60" s="15">
        <f t="shared" si="0"/>
        <v>374191.25</v>
      </c>
      <c r="T60" s="15">
        <f t="shared" si="0"/>
        <v>374191.25</v>
      </c>
      <c r="U60" s="15">
        <f t="shared" si="0"/>
        <v>374191.25</v>
      </c>
      <c r="V60" s="15">
        <f t="shared" si="0"/>
        <v>374191.25</v>
      </c>
      <c r="W60" s="15">
        <f t="shared" si="0"/>
        <v>374191.25</v>
      </c>
      <c r="X60" s="15">
        <f t="shared" si="0"/>
        <v>374191.25</v>
      </c>
      <c r="Y60" s="15">
        <f t="shared" si="0"/>
        <v>374191.25</v>
      </c>
      <c r="Z60" s="15">
        <f>$B$60/24</f>
        <v>374191.25</v>
      </c>
    </row>
    <row r="61" spans="1:26" x14ac:dyDescent="0.25">
      <c r="A61" t="s">
        <v>3</v>
      </c>
      <c r="B61" s="11">
        <f>SUM(C62:Z62)</f>
        <v>3121113.08</v>
      </c>
      <c r="C61" s="16">
        <f>SUM($C62:C62)</f>
        <v>0</v>
      </c>
      <c r="D61" s="16">
        <f>SUM($C62:D62)</f>
        <v>0</v>
      </c>
      <c r="E61" s="16">
        <f>SUM($C62:E62)</f>
        <v>645113.06999999995</v>
      </c>
      <c r="F61" s="16">
        <f>SUM($C62:F62)</f>
        <v>942887.60999999987</v>
      </c>
      <c r="G61" s="16">
        <f>SUM($C62:G62)</f>
        <v>1077699.5499999998</v>
      </c>
      <c r="H61" s="16">
        <f>SUM($C62:H62)</f>
        <v>1249969.5899999999</v>
      </c>
      <c r="I61" s="16">
        <f>SUM($C62:I62)</f>
        <v>1383692.6999999997</v>
      </c>
      <c r="J61" s="16">
        <f>SUM($C62:J62)</f>
        <v>1574811.2599999998</v>
      </c>
      <c r="K61" s="16">
        <f>SUM($C62:K62)</f>
        <v>1766548.8599999999</v>
      </c>
      <c r="L61" s="16">
        <f>SUM($C62:L62)</f>
        <v>2339176.86</v>
      </c>
      <c r="M61" s="16">
        <f>SUM($C62:M62)</f>
        <v>3121113.08</v>
      </c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0" x14ac:dyDescent="0.25">
      <c r="A62" s="6" t="s">
        <v>5</v>
      </c>
      <c r="C62" s="20">
        <v>0</v>
      </c>
      <c r="D62" s="20">
        <v>0</v>
      </c>
      <c r="E62" s="16">
        <f>601650+43463.07</f>
        <v>645113.06999999995</v>
      </c>
      <c r="F62" s="16">
        <v>297774.53999999998</v>
      </c>
      <c r="G62" s="16">
        <v>134811.94</v>
      </c>
      <c r="H62" s="16">
        <f>153793.12+18476.92</f>
        <v>172270.03999999998</v>
      </c>
      <c r="I62" s="16">
        <v>133723.10999999999</v>
      </c>
      <c r="J62" s="16">
        <f>132339.79+58778.77</f>
        <v>191118.56</v>
      </c>
      <c r="K62" s="20">
        <f>96894.38+94843.22</f>
        <v>191737.60000000001</v>
      </c>
      <c r="L62" s="20">
        <f>178840.17+393787.83</f>
        <v>572628</v>
      </c>
      <c r="M62" s="20">
        <f>177094.33+499841.89+105000</f>
        <v>781936.22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x14ac:dyDescent="0.25">
      <c r="B63" s="12"/>
    </row>
    <row r="69" spans="9:9" x14ac:dyDescent="0.25">
      <c r="I69" s="1"/>
    </row>
    <row r="87" spans="1:26" x14ac:dyDescent="0.25">
      <c r="A87" s="2" t="s">
        <v>4</v>
      </c>
      <c r="B87" s="2"/>
      <c r="C87" s="4" t="s">
        <v>22</v>
      </c>
      <c r="D87" s="4" t="s">
        <v>9</v>
      </c>
      <c r="E87" s="4" t="s">
        <v>10</v>
      </c>
      <c r="F87" s="4" t="s">
        <v>23</v>
      </c>
      <c r="G87" s="4" t="s">
        <v>24</v>
      </c>
      <c r="H87" s="4" t="s">
        <v>11</v>
      </c>
      <c r="I87" s="4" t="s">
        <v>12</v>
      </c>
      <c r="J87" s="4" t="s">
        <v>25</v>
      </c>
      <c r="K87" s="4" t="s">
        <v>26</v>
      </c>
      <c r="L87" s="4" t="s">
        <v>13</v>
      </c>
      <c r="M87" s="4" t="s">
        <v>14</v>
      </c>
      <c r="N87" s="4" t="s">
        <v>27</v>
      </c>
      <c r="O87" s="4" t="s">
        <v>28</v>
      </c>
      <c r="P87" s="4" t="s">
        <v>15</v>
      </c>
      <c r="Q87" s="4" t="s">
        <v>16</v>
      </c>
      <c r="R87" s="4" t="s">
        <v>29</v>
      </c>
      <c r="S87" s="4" t="s">
        <v>30</v>
      </c>
      <c r="T87" s="4" t="s">
        <v>17</v>
      </c>
      <c r="U87" s="4" t="s">
        <v>18</v>
      </c>
      <c r="V87" s="4" t="s">
        <v>31</v>
      </c>
      <c r="W87" s="4" t="s">
        <v>32</v>
      </c>
      <c r="X87" s="4" t="s">
        <v>19</v>
      </c>
      <c r="Y87" s="4" t="s">
        <v>20</v>
      </c>
      <c r="Z87" s="4" t="s">
        <v>33</v>
      </c>
    </row>
    <row r="88" spans="1:26" x14ac:dyDescent="0.25">
      <c r="A88" t="s">
        <v>2</v>
      </c>
      <c r="C88" s="17">
        <f>SUM($C89:C89)</f>
        <v>374191.25</v>
      </c>
      <c r="D88" s="17">
        <f>SUM($C89:D89)</f>
        <v>748382.5</v>
      </c>
      <c r="E88" s="17">
        <f>SUM($C89:E89)</f>
        <v>1122573.75</v>
      </c>
      <c r="F88" s="17">
        <f>SUM($C89:F89)</f>
        <v>1496765</v>
      </c>
      <c r="G88" s="17">
        <f>SUM($C89:G89)</f>
        <v>1870956.25</v>
      </c>
      <c r="H88" s="17">
        <f>SUM($C89:H89)</f>
        <v>2245147.5</v>
      </c>
      <c r="I88" s="17">
        <f>SUM($C89:I89)</f>
        <v>2789877.15</v>
      </c>
      <c r="J88" s="17">
        <f>SUM($C89:J89)</f>
        <v>3578890.34</v>
      </c>
      <c r="K88" s="17">
        <f>SUM($C89:K89)</f>
        <v>4855995.4499999993</v>
      </c>
      <c r="L88" s="17">
        <f>SUM($C89:L89)</f>
        <v>6988822.7599999998</v>
      </c>
      <c r="M88" s="17">
        <f>SUM($C89:M89)</f>
        <v>10428156.619999999</v>
      </c>
      <c r="N88" s="17">
        <f>SUM($C89:N89)</f>
        <v>15582816.299999999</v>
      </c>
      <c r="O88" s="17">
        <f>SUM($C89:O89)</f>
        <v>22628688.699999999</v>
      </c>
      <c r="P88" s="17">
        <f>SUM($C89:P89)</f>
        <v>31334801.399999999</v>
      </c>
      <c r="Q88" s="17">
        <f>SUM($C89:Q89)</f>
        <v>41020073.75</v>
      </c>
      <c r="R88" s="17">
        <f>SUM($C89:R89)</f>
        <v>50705346.100000001</v>
      </c>
      <c r="S88" s="17">
        <f>SUM($C89:S89)</f>
        <v>59411458.799999997</v>
      </c>
      <c r="T88" s="17">
        <f>SUM($C89:T89)</f>
        <v>66457331.199999996</v>
      </c>
      <c r="U88" s="17">
        <f>SUM($C89:U89)</f>
        <v>71611990.879999995</v>
      </c>
      <c r="V88" s="17">
        <f>SUM($C89:V89)</f>
        <v>75051324.739999995</v>
      </c>
      <c r="W88" s="17">
        <f>SUM($C89:W89)</f>
        <v>77184152.049999997</v>
      </c>
      <c r="X88" s="17">
        <f>SUM($C89:X89)</f>
        <v>78461257.159999996</v>
      </c>
      <c r="Y88" s="17">
        <f>SUM($C89:Y89)</f>
        <v>79250270.349999994</v>
      </c>
      <c r="Z88" s="17">
        <f>SUM($C89:Z89)</f>
        <v>79795000</v>
      </c>
    </row>
    <row r="89" spans="1:26" x14ac:dyDescent="0.25">
      <c r="A89" t="s">
        <v>6</v>
      </c>
      <c r="C89" s="21">
        <f t="shared" ref="C89:Z89" si="1">SUM(C60,C33,C5)</f>
        <v>374191.25</v>
      </c>
      <c r="D89" s="21">
        <f t="shared" si="1"/>
        <v>374191.25</v>
      </c>
      <c r="E89" s="21">
        <f t="shared" si="1"/>
        <v>374191.25</v>
      </c>
      <c r="F89" s="21">
        <f t="shared" si="1"/>
        <v>374191.25</v>
      </c>
      <c r="G89" s="21">
        <f t="shared" si="1"/>
        <v>374191.25</v>
      </c>
      <c r="H89" s="21">
        <f t="shared" si="1"/>
        <v>374191.25</v>
      </c>
      <c r="I89" s="21">
        <f t="shared" si="1"/>
        <v>544729.65</v>
      </c>
      <c r="J89" s="21">
        <f t="shared" si="1"/>
        <v>789013.19</v>
      </c>
      <c r="K89" s="21">
        <f t="shared" si="1"/>
        <v>1277105.1099999999</v>
      </c>
      <c r="L89" s="21">
        <f t="shared" si="1"/>
        <v>2132827.31</v>
      </c>
      <c r="M89" s="21">
        <f t="shared" si="1"/>
        <v>3439333.86</v>
      </c>
      <c r="N89" s="21">
        <f t="shared" si="1"/>
        <v>5154659.68</v>
      </c>
      <c r="O89" s="21">
        <f t="shared" si="1"/>
        <v>7045872.4000000004</v>
      </c>
      <c r="P89" s="21">
        <f t="shared" si="1"/>
        <v>8706112.6999999993</v>
      </c>
      <c r="Q89" s="21">
        <f t="shared" si="1"/>
        <v>9685272.3499999996</v>
      </c>
      <c r="R89" s="21">
        <f t="shared" si="1"/>
        <v>9685272.3499999996</v>
      </c>
      <c r="S89" s="21">
        <f t="shared" si="1"/>
        <v>8706112.6999999993</v>
      </c>
      <c r="T89" s="21">
        <f t="shared" si="1"/>
        <v>7045872.4000000004</v>
      </c>
      <c r="U89" s="21">
        <f t="shared" si="1"/>
        <v>5154659.68</v>
      </c>
      <c r="V89" s="21">
        <f t="shared" si="1"/>
        <v>3439333.86</v>
      </c>
      <c r="W89" s="21">
        <f t="shared" si="1"/>
        <v>2132827.31</v>
      </c>
      <c r="X89" s="21">
        <f t="shared" si="1"/>
        <v>1277105.1099999999</v>
      </c>
      <c r="Y89" s="21">
        <f t="shared" si="1"/>
        <v>789013.19</v>
      </c>
      <c r="Z89" s="21">
        <f t="shared" si="1"/>
        <v>544729.65</v>
      </c>
    </row>
    <row r="90" spans="1:26" x14ac:dyDescent="0.25">
      <c r="A90" t="s">
        <v>3</v>
      </c>
      <c r="C90" s="16">
        <f>SUM($C91:C91)</f>
        <v>0</v>
      </c>
      <c r="D90" s="16">
        <f>SUM($C91:D91)</f>
        <v>0</v>
      </c>
      <c r="E90" s="16">
        <f>SUM($C91:E91)</f>
        <v>645113.06999999995</v>
      </c>
      <c r="F90" s="16">
        <f>SUM($C91:F91)</f>
        <v>942887.60999999987</v>
      </c>
      <c r="G90" s="16">
        <f>SUM($C91:G91)</f>
        <v>1077699.5499999998</v>
      </c>
      <c r="H90" s="16">
        <f>SUM($C91:H91)</f>
        <v>1249969.5899999999</v>
      </c>
      <c r="I90" s="16">
        <f>SUM($C91:I91)</f>
        <v>1401292.6999999997</v>
      </c>
      <c r="J90" s="16">
        <f>SUM($C91:J91)</f>
        <v>1592762.1199999996</v>
      </c>
      <c r="K90" s="16">
        <f>SUM($C91:K91)</f>
        <v>2060237.7499999995</v>
      </c>
      <c r="L90" s="16">
        <f>SUM($C91:L91)</f>
        <v>3232660.4599999995</v>
      </c>
      <c r="M90" s="16">
        <f>SUM($C91:M91)</f>
        <v>5932522.9199999999</v>
      </c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0" x14ac:dyDescent="0.25">
      <c r="A91" s="6" t="s">
        <v>5</v>
      </c>
      <c r="B91" s="6"/>
      <c r="C91" s="21">
        <v>0</v>
      </c>
      <c r="D91" s="21">
        <f t="shared" ref="D91:Z91" si="2">SUM(D62,D35,D7)</f>
        <v>0</v>
      </c>
      <c r="E91" s="21">
        <f t="shared" si="2"/>
        <v>645113.06999999995</v>
      </c>
      <c r="F91" s="21">
        <f t="shared" si="2"/>
        <v>297774.53999999998</v>
      </c>
      <c r="G91" s="21">
        <f t="shared" si="2"/>
        <v>134811.94</v>
      </c>
      <c r="H91" s="21">
        <f t="shared" si="2"/>
        <v>172270.03999999998</v>
      </c>
      <c r="I91" s="21">
        <f t="shared" si="2"/>
        <v>151323.10999999999</v>
      </c>
      <c r="J91" s="21">
        <f t="shared" si="2"/>
        <v>191469.41999999998</v>
      </c>
      <c r="K91" s="21">
        <f t="shared" si="2"/>
        <v>467475.63</v>
      </c>
      <c r="L91" s="21">
        <f t="shared" si="2"/>
        <v>1172422.71</v>
      </c>
      <c r="M91" s="21">
        <f t="shared" si="2"/>
        <v>2699862.46</v>
      </c>
      <c r="N91" s="21">
        <f t="shared" si="2"/>
        <v>0</v>
      </c>
      <c r="O91" s="21">
        <f t="shared" si="2"/>
        <v>0</v>
      </c>
      <c r="P91" s="21">
        <f t="shared" si="2"/>
        <v>0</v>
      </c>
      <c r="Q91" s="21">
        <f t="shared" si="2"/>
        <v>0</v>
      </c>
      <c r="R91" s="21">
        <f t="shared" si="2"/>
        <v>0</v>
      </c>
      <c r="S91" s="21">
        <f t="shared" si="2"/>
        <v>0</v>
      </c>
      <c r="T91" s="21">
        <f t="shared" si="2"/>
        <v>0</v>
      </c>
      <c r="U91" s="21">
        <f t="shared" si="2"/>
        <v>0</v>
      </c>
      <c r="V91" s="21">
        <f t="shared" si="2"/>
        <v>0</v>
      </c>
      <c r="W91" s="21">
        <f t="shared" si="2"/>
        <v>0</v>
      </c>
      <c r="X91" s="21">
        <f t="shared" si="2"/>
        <v>0</v>
      </c>
      <c r="Y91" s="21">
        <f t="shared" si="2"/>
        <v>0</v>
      </c>
      <c r="Z91" s="21">
        <f t="shared" si="2"/>
        <v>0</v>
      </c>
    </row>
  </sheetData>
  <sheetProtection algorithmName="SHA-512" hashValue="lro1iVgNodbUnFccWqpbpvg5bqMb+eNeQ0Zn6P12tUpqI6eEPwrjLbC/xyt/mzwyNFIzw89czGGIrT136VpmdA==" saltValue="Q7YmyKUgLudCDM1+mPMUSA==" spinCount="100000" sheet="1" objects="1" scenarios="1" selectLockedCells="1" selectUnlockedCells="1"/>
  <phoneticPr fontId="4" type="noConversion"/>
  <pageMargins left="0.7" right="0.7" top="0.75" bottom="0.75" header="0.3" footer="0.3"/>
  <pageSetup orientation="portrait" r:id="rId1"/>
  <ignoredErrors>
    <ignoredError sqref="D32:F32 H3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C54DA-7033-4660-8264-4533E1C80554}">
  <dimension ref="A1:H5"/>
  <sheetViews>
    <sheetView workbookViewId="0">
      <selection activeCell="G6" sqref="G6"/>
    </sheetView>
  </sheetViews>
  <sheetFormatPr defaultRowHeight="15" x14ac:dyDescent="0.25"/>
  <cols>
    <col min="1" max="1" width="13.5703125" bestFit="1" customWidth="1"/>
    <col min="2" max="2" width="18" customWidth="1"/>
    <col min="4" max="4" width="13.5703125" bestFit="1" customWidth="1"/>
    <col min="5" max="5" width="17.42578125" customWidth="1"/>
    <col min="7" max="7" width="13.5703125" bestFit="1" customWidth="1"/>
    <col min="8" max="8" width="26" customWidth="1"/>
  </cols>
  <sheetData>
    <row r="1" spans="1:8" x14ac:dyDescent="0.25">
      <c r="A1" s="18" t="s">
        <v>36</v>
      </c>
      <c r="B1" s="18"/>
      <c r="D1" s="18" t="s">
        <v>39</v>
      </c>
      <c r="E1" s="18"/>
      <c r="G1" s="18" t="s">
        <v>40</v>
      </c>
      <c r="H1" s="18"/>
    </row>
    <row r="2" spans="1:8" x14ac:dyDescent="0.25">
      <c r="A2" s="14" t="s">
        <v>37</v>
      </c>
      <c r="B2" s="14" t="s">
        <v>38</v>
      </c>
      <c r="D2" s="14" t="s">
        <v>37</v>
      </c>
      <c r="E2" s="14" t="s">
        <v>38</v>
      </c>
      <c r="G2" s="14" t="s">
        <v>37</v>
      </c>
      <c r="H2" s="14" t="s">
        <v>38</v>
      </c>
    </row>
    <row r="3" spans="1:8" x14ac:dyDescent="0.25">
      <c r="A3" t="s">
        <v>41</v>
      </c>
      <c r="D3" t="s">
        <v>41</v>
      </c>
      <c r="G3" t="s">
        <v>41</v>
      </c>
    </row>
    <row r="4" spans="1:8" x14ac:dyDescent="0.25">
      <c r="A4" t="s">
        <v>42</v>
      </c>
      <c r="D4" t="s">
        <v>42</v>
      </c>
      <c r="G4" t="s">
        <v>42</v>
      </c>
    </row>
    <row r="5" spans="1:8" x14ac:dyDescent="0.25">
      <c r="A5" t="s">
        <v>43</v>
      </c>
      <c r="D5" t="s">
        <v>43</v>
      </c>
      <c r="G5" t="s">
        <v>43</v>
      </c>
    </row>
  </sheetData>
  <mergeCells count="3">
    <mergeCell ref="A1:B1"/>
    <mergeCell ref="D1:E1"/>
    <mergeCell ref="G1:H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0609c9-4cf1-46b8-9017-1ebbaef9a8ea" xsi:nil="true"/>
    <lcf76f155ced4ddcb4097134ff3c332f xmlns="ff226e73-1745-4ad8-bf58-36202a7f5f4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2ACC3A212034BA6982C6D1D0D64AF" ma:contentTypeVersion="12" ma:contentTypeDescription="Create a new document." ma:contentTypeScope="" ma:versionID="9f1f9a35615a78661570a2fadf0bce11">
  <xsd:schema xmlns:xsd="http://www.w3.org/2001/XMLSchema" xmlns:xs="http://www.w3.org/2001/XMLSchema" xmlns:p="http://schemas.microsoft.com/office/2006/metadata/properties" xmlns:ns2="ff226e73-1745-4ad8-bf58-36202a7f5f4a" xmlns:ns3="880609c9-4cf1-46b8-9017-1ebbaef9a8ea" targetNamespace="http://schemas.microsoft.com/office/2006/metadata/properties" ma:root="true" ma:fieldsID="de72571cc4a6dbd2715ccef253ee576e" ns2:_="" ns3:_="">
    <xsd:import namespace="ff226e73-1745-4ad8-bf58-36202a7f5f4a"/>
    <xsd:import namespace="880609c9-4cf1-46b8-9017-1ebbaef9a8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226e73-1745-4ad8-bf58-36202a7f5f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e68f88e-352d-4476-ac8c-7af812585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609c9-4cf1-46b8-9017-1ebbaef9a8e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c167d3-74b1-49df-9606-d1630efd5c5c}" ma:internalName="TaxCatchAll" ma:showField="CatchAllData" ma:web="880609c9-4cf1-46b8-9017-1ebbaef9a8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C1F7F3-B52C-4BAF-9ECE-3EBF0CE906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AC63EB-0F47-48EF-81BD-7B132E255AFD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ff226e73-1745-4ad8-bf58-36202a7f5f4a"/>
    <ds:schemaRef ds:uri="http://schemas.microsoft.com/office/infopath/2007/PartnerControls"/>
    <ds:schemaRef ds:uri="880609c9-4cf1-46b8-9017-1ebbaef9a8ea"/>
  </ds:schemaRefs>
</ds:datastoreItem>
</file>

<file path=customXml/itemProps3.xml><?xml version="1.0" encoding="utf-8"?>
<ds:datastoreItem xmlns:ds="http://schemas.openxmlformats.org/officeDocument/2006/customXml" ds:itemID="{6C7FF784-7D24-4A14-9F94-B9E8DFF0D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226e73-1745-4ad8-bf58-36202a7f5f4a"/>
    <ds:schemaRef ds:uri="880609c9-4cf1-46b8-9017-1ebbaef9a8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Financial Proj</vt:lpstr>
      <vt:lpstr>Allocations</vt:lpstr>
    </vt:vector>
  </TitlesOfParts>
  <Company>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CDBG-DR Program Grantee Projections of Expenditures and Outcomes Template</dc:title>
  <dc:creator>HUD</dc:creator>
  <cp:lastModifiedBy>Mitch Timmerman (MEDC)</cp:lastModifiedBy>
  <cp:lastPrinted>2012-05-23T16:06:28Z</cp:lastPrinted>
  <dcterms:created xsi:type="dcterms:W3CDTF">2012-04-19T15:15:44Z</dcterms:created>
  <dcterms:modified xsi:type="dcterms:W3CDTF">2026-10-14T19:05:47Z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0x010100D832ACC3A212034BA6982C6D1D0D64AF</vt:lpwstr>
  </property>
  <property fmtid="{D5CDD505-2E9C-101B-9397-08002B2CF9AE}" pid="4" name="_dlc_DocIdItemGuid">
    <vt:lpwstr>162c5a86-66ab-4621-bc07-f6ebb66994bd</vt:lpwstr>
  </property>
  <property fmtid="{D5CDD505-2E9C-101B-9397-08002B2CF9AE}" pid="5" name="_dlc_DocId">
    <vt:lpwstr>HUDHUDDRT-5-4157</vt:lpwstr>
  </property>
  <property fmtid="{D5CDD505-2E9C-101B-9397-08002B2CF9AE}" pid="6" name="_dlc_DocIdUrl">
    <vt:lpwstr>http://hudsharepoint.hud.gov/sites/HUD_DRT/_layouts/DocIdRedir.aspx?ID=HUDHUDDRT-5-4157, HUDHUDDRT-5-4157</vt:lpwstr>
  </property>
  <property fmtid="{D5CDD505-2E9C-101B-9397-08002B2CF9AE}" pid="7" name="MediaServiceImageTags">
    <vt:lpwstr/>
  </property>
</Properties>
</file>